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2E84A78C-45ED-49B0-9059-CA1720A8DB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ample 1" sheetId="7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7" l="1"/>
  <c r="K21" i="7"/>
  <c r="K23" i="7" s="1"/>
  <c r="K16" i="7"/>
  <c r="F11" i="7" s="1"/>
  <c r="K15" i="7"/>
  <c r="C58" i="7"/>
  <c r="C57" i="7"/>
  <c r="L17" i="7"/>
  <c r="G54" i="7"/>
  <c r="G5" i="7"/>
  <c r="L21" i="7"/>
  <c r="L25" i="7"/>
  <c r="L19" i="7"/>
  <c r="L24" i="7"/>
  <c r="L15" i="7"/>
  <c r="E54" i="7"/>
  <c r="D58" i="7"/>
  <c r="D57" i="7"/>
  <c r="E5" i="7"/>
  <c r="L26" i="7"/>
  <c r="L18" i="7"/>
  <c r="L16" i="7"/>
  <c r="L23" i="7"/>
  <c r="F34" i="7" l="1"/>
  <c r="F9" i="7"/>
  <c r="F32" i="7"/>
  <c r="F16" i="7"/>
  <c r="F8" i="7"/>
  <c r="F26" i="7"/>
  <c r="F17" i="7"/>
  <c r="F7" i="7"/>
  <c r="F47" i="7"/>
  <c r="F31" i="7"/>
  <c r="F15" i="7"/>
  <c r="F5" i="7"/>
  <c r="F46" i="7"/>
  <c r="F38" i="7"/>
  <c r="F30" i="7"/>
  <c r="F22" i="7"/>
  <c r="F14" i="7"/>
  <c r="F6" i="7"/>
  <c r="F25" i="7"/>
  <c r="F40" i="7"/>
  <c r="F24" i="7"/>
  <c r="F39" i="7"/>
  <c r="F23" i="7"/>
  <c r="F53" i="7"/>
  <c r="F45" i="7"/>
  <c r="F37" i="7"/>
  <c r="F29" i="7"/>
  <c r="F21" i="7"/>
  <c r="F13" i="7"/>
  <c r="F54" i="7"/>
  <c r="F42" i="7"/>
  <c r="F18" i="7"/>
  <c r="F41" i="7"/>
  <c r="F50" i="7"/>
  <c r="F10" i="7"/>
  <c r="F49" i="7"/>
  <c r="F33" i="7"/>
  <c r="F48" i="7"/>
  <c r="F52" i="7"/>
  <c r="F44" i="7"/>
  <c r="F36" i="7"/>
  <c r="F28" i="7"/>
  <c r="F20" i="7"/>
  <c r="F12" i="7"/>
  <c r="F51" i="7"/>
  <c r="F43" i="7"/>
  <c r="F35" i="7"/>
  <c r="F27" i="7"/>
  <c r="F19" i="7"/>
  <c r="D8" i="7"/>
  <c r="D27" i="7"/>
  <c r="D43" i="7"/>
  <c r="D11" i="7"/>
  <c r="D42" i="7"/>
  <c r="D10" i="7"/>
  <c r="D35" i="7"/>
  <c r="D34" i="7"/>
  <c r="D26" i="7"/>
  <c r="D51" i="7"/>
  <c r="D19" i="7"/>
  <c r="D50" i="7"/>
  <c r="D18" i="7"/>
  <c r="D49" i="7"/>
  <c r="D41" i="7"/>
  <c r="D33" i="7"/>
  <c r="D25" i="7"/>
  <c r="D17" i="7"/>
  <c r="D9" i="7"/>
  <c r="D5" i="7"/>
  <c r="D47" i="7"/>
  <c r="D39" i="7"/>
  <c r="D31" i="7"/>
  <c r="D23" i="7"/>
  <c r="D15" i="7"/>
  <c r="D7" i="7"/>
  <c r="D54" i="7"/>
  <c r="D46" i="7"/>
  <c r="D38" i="7"/>
  <c r="D30" i="7"/>
  <c r="D22" i="7"/>
  <c r="D14" i="7"/>
  <c r="D6" i="7"/>
  <c r="D53" i="7"/>
  <c r="D45" i="7"/>
  <c r="D37" i="7"/>
  <c r="D29" i="7"/>
  <c r="D21" i="7"/>
  <c r="D13" i="7"/>
  <c r="D52" i="7"/>
  <c r="D44" i="7"/>
  <c r="D36" i="7"/>
  <c r="D28" i="7"/>
  <c r="D20" i="7"/>
  <c r="D12" i="7"/>
  <c r="D48" i="7"/>
  <c r="D40" i="7"/>
  <c r="D32" i="7"/>
  <c r="D24" i="7"/>
  <c r="D16" i="7"/>
  <c r="K17" i="7" l="1"/>
  <c r="K18" i="7" s="1"/>
  <c r="K19" i="7" s="1"/>
  <c r="K26" i="7" s="1"/>
  <c r="K25" i="7" l="1"/>
</calcChain>
</file>

<file path=xl/sharedStrings.xml><?xml version="1.0" encoding="utf-8"?>
<sst xmlns="http://schemas.openxmlformats.org/spreadsheetml/2006/main" count="84" uniqueCount="84">
  <si>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</si>
  <si>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</si>
  <si>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</si>
  <si>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</si>
  <si>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</si>
  <si>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</si>
  <si>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</si>
  <si>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</si>
  <si>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</si>
  <si>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</si>
  <si>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</si>
  <si>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</si>
  <si>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</si>
  <si>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</si>
  <si>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</si>
  <si>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</si>
  <si>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</si>
  <si>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</si>
  <si>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</si>
  <si>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</si>
  <si>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</si>
  <si>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</si>
  <si>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</si>
  <si>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</si>
  <si>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</si>
  <si>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</si>
  <si>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</si>
  <si>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</si>
  <si>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</si>
  <si>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</si>
  <si>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</si>
  <si>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</si>
  <si>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</si>
  <si>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</si>
  <si>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UK visits abroad in 000 (all ages)</t>
  </si>
  <si>
    <t>Date</t>
  </si>
  <si>
    <t>n=</t>
  </si>
  <si>
    <t>Step 1 - Hypothesis Test</t>
  </si>
  <si>
    <t>Step 2 - Select Test</t>
  </si>
  <si>
    <t>Step 3 - Select level of significance</t>
  </si>
  <si>
    <t>Step 4 - Extract relevant statistic</t>
  </si>
  <si>
    <t>Step 5 - Make a decision</t>
  </si>
  <si>
    <t>df=</t>
  </si>
  <si>
    <r>
      <t>t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>=</t>
    </r>
  </si>
  <si>
    <r>
      <t>Upper two tail t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=</t>
    </r>
  </si>
  <si>
    <r>
      <t>Lower two tail t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=</t>
    </r>
  </si>
  <si>
    <t>UK Employment level for 16 and over in %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</si>
  <si>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</si>
  <si>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</si>
  <si>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</si>
  <si>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</si>
  <si>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</si>
  <si>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</si>
  <si>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</si>
  <si>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</si>
  <si>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</si>
  <si>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</si>
  <si>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</si>
  <si>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</si>
  <si>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</si>
  <si>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</si>
  <si>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</si>
  <si>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</si>
  <si>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r>
      <rPr>
        <sz val="11"/>
        <rFont val="Symbol"/>
        <family val="1"/>
        <charset val="2"/>
      </rPr>
      <t xml:space="preserve">a </t>
    </r>
    <r>
      <rPr>
        <sz val="11"/>
        <rFont val="Calibri"/>
        <family val="2"/>
      </rPr>
      <t>=</t>
    </r>
  </si>
  <si>
    <t>Regression coefficients:</t>
  </si>
  <si>
    <r>
      <t>b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</si>
  <si>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</si>
  <si>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t>x</t>
  </si>
  <si>
    <t>y</t>
  </si>
  <si>
    <t>ŷ</t>
  </si>
  <si>
    <r>
      <t>(x-   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</si>
  <si>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: No linear relationship exists </t>
    </r>
    <r>
      <rPr>
        <sz val="11"/>
        <rFont val="Symbol"/>
        <family val="1"/>
        <charset val="2"/>
      </rPr>
      <t>b</t>
    </r>
    <r>
      <rPr>
        <vertAlign val="subscript"/>
        <sz val="11"/>
        <rFont val="Symbol"/>
        <family val="1"/>
        <charset val="2"/>
      </rPr>
      <t>1</t>
    </r>
    <r>
      <rPr>
        <sz val="11"/>
        <rFont val="Symbol"/>
        <family val="1"/>
        <charset val="2"/>
      </rPr>
      <t xml:space="preserve"> </t>
    </r>
    <r>
      <rPr>
        <sz val="11"/>
        <rFont val="Calibri"/>
        <family val="2"/>
        <scheme val="minor"/>
      </rPr>
      <t>= 0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</si>
  <si>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: Linear relationship exists </t>
    </r>
    <r>
      <rPr>
        <sz val="11"/>
        <rFont val="Symbol"/>
        <family val="1"/>
        <charset val="2"/>
      </rPr>
      <t xml:space="preserve">b1 &lt;&gt; </t>
    </r>
    <r>
      <rPr>
        <sz val="11"/>
        <rFont val="Calibri"/>
        <family val="2"/>
        <scheme val="minor"/>
      </rPr>
      <t>0</t>
    </r>
  </si>
  <si>
    <t>Two tail t-test</t>
  </si>
  <si>
    <t>SEE =</t>
  </si>
  <si>
    <t>=</t>
  </si>
  <si>
    <t>SSX =</t>
  </si>
  <si>
    <r>
      <t>Sb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</si>
  <si>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t>k =</t>
  </si>
  <si>
    <t>Two tail p value =</t>
  </si>
  <si>
    <t>Example W1</t>
  </si>
  <si>
    <r>
      <t>Since t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&gt; Upper t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reject H</t>
    </r>
    <r>
      <rPr>
        <vertAlign val="subscript"/>
        <sz val="11"/>
        <rFont val="Calibri"/>
        <family val="2"/>
        <scheme val="minor"/>
      </rPr>
      <t>0</t>
    </r>
  </si>
  <si>
    <r>
      <t xml:space="preserve">Since p-value &lt; </t>
    </r>
    <r>
      <rPr>
        <sz val="11"/>
        <rFont val="Symbol"/>
        <family val="1"/>
        <charset val="2"/>
      </rPr>
      <t>a</t>
    </r>
    <r>
      <rPr>
        <sz val="11"/>
        <rFont val="Calibri"/>
        <family val="2"/>
      </rPr>
      <t xml:space="preserve"> (5.0007E-14&lt;0.05), Reject H</t>
    </r>
    <r>
      <rPr>
        <vertAlign val="subscript"/>
        <sz val="11"/>
        <rFont val="Calibri"/>
        <family val="2"/>
      </rPr>
      <t>0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</si>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</sst>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Symbol"/>
      <family val="1"/>
      <charset val="2"/>
    </font>
    <font>
      <sz val="11"/>
      <name val="Calibri"/>
      <family val="2"/>
    </font>
    <font>
      <sz val="11"/>
      <name val="Calibri"/>
      <family val="1"/>
      <charset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name val="Symbol"/>
      <family val="1"/>
      <charset val="2"/>
    </font>
    <font>
      <vertAlign val="subscript"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3" fillId="3" borderId="0" xfId="0" applyFont="1" applyFill="1"/>
    <xf numFmtId="0" fontId="4" fillId="0" borderId="0" xfId="0" applyFont="1" applyFill="1"/>
    <xf numFmtId="0" fontId="3" fillId="4" borderId="0" xfId="0" applyFont="1" applyFill="1"/>
    <xf numFmtId="0" fontId="3" fillId="5" borderId="0" xfId="0" applyFont="1" applyFill="1"/>
    <xf numFmtId="0" fontId="4" fillId="5" borderId="0" xfId="0" applyFont="1" applyFill="1"/>
    <xf numFmtId="0" fontId="3" fillId="6" borderId="0" xfId="0" applyFont="1" applyFill="1" applyBorder="1" applyAlignment="1">
      <alignment horizontal="left"/>
    </xf>
    <xf numFmtId="0" fontId="5" fillId="6" borderId="0" xfId="0" applyFont="1" applyFill="1"/>
    <xf numFmtId="0" fontId="0" fillId="6" borderId="0" xfId="0" applyFill="1"/>
    <xf numFmtId="0" fontId="6" fillId="6" borderId="0" xfId="0" applyFont="1" applyFill="1"/>
    <xf numFmtId="0" fontId="0" fillId="0" borderId="0" xfId="0" applyFont="1"/>
    <xf numFmtId="0" fontId="0" fillId="0" borderId="0" xfId="0" quotePrefix="1" applyFont="1"/>
    <xf numFmtId="0" fontId="7" fillId="2" borderId="0" xfId="0" applyFont="1" applyFill="1"/>
    <xf numFmtId="0" fontId="7" fillId="0" borderId="0" xfId="0" applyFont="1"/>
    <xf numFmtId="0" fontId="7" fillId="3" borderId="0" xfId="0" applyFont="1" applyFill="1"/>
    <xf numFmtId="0" fontId="7" fillId="0" borderId="0" xfId="0" applyFont="1" applyFill="1"/>
    <xf numFmtId="0" fontId="7" fillId="4" borderId="0" xfId="0" applyFont="1" applyFill="1"/>
    <xf numFmtId="0" fontId="7" fillId="0" borderId="0" xfId="0" applyFont="1" applyFill="1" applyAlignment="1">
      <alignment horizontal="right"/>
    </xf>
    <xf numFmtId="0" fontId="7" fillId="5" borderId="0" xfId="0" applyFont="1" applyFill="1" applyAlignment="1">
      <alignment horizontal="right"/>
    </xf>
    <xf numFmtId="0" fontId="7" fillId="5" borderId="0" xfId="0" quotePrefix="1" applyFont="1" applyFill="1"/>
    <xf numFmtId="0" fontId="7" fillId="6" borderId="0" xfId="0" applyFont="1" applyFill="1"/>
    <xf numFmtId="0" fontId="0" fillId="6" borderId="0" xfId="0" applyFont="1" applyFill="1"/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11" fillId="4" borderId="0" xfId="0" applyFont="1" applyFill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right"/>
    </xf>
    <xf numFmtId="0" fontId="13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165" fontId="7" fillId="5" borderId="0" xfId="0" quotePrefix="1" applyNumberFormat="1" applyFont="1" applyFill="1"/>
    <xf numFmtId="166" fontId="7" fillId="5" borderId="0" xfId="0" quotePrefix="1" applyNumberFormat="1" applyFont="1" applyFill="1"/>
    <xf numFmtId="2" fontId="7" fillId="5" borderId="0" xfId="0" quotePrefix="1" applyNumberFormat="1" applyFont="1" applyFill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2362200</xdr:colOff>
      <xdr:row>10</xdr:row>
      <xdr:rowOff>0</xdr:rowOff>
    </xdr:from>
    <xdr:to>
      <xdr:col>10</xdr:col>
      <xdr:colOff>337457</xdr:colOff>
      <xdr:row>10</xdr:row>
      <xdr:rowOff>0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712AFEC3-1EA3-4C99-9534-3E435EDC0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273800"/>
          <a:ext cx="337457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2362200</xdr:colOff>
      <xdr:row>10</xdr:row>
      <xdr:rowOff>0</xdr:rowOff>
    </xdr:from>
    <xdr:to>
      <xdr:col>10</xdr:col>
      <xdr:colOff>337457</xdr:colOff>
      <xdr:row>10</xdr:row>
      <xdr:rowOff>0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6498CB9D-1A99-4590-9C11-744B3982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8600" y="6273800"/>
          <a:ext cx="337457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485775</xdr:colOff>
      <xdr:row>3</xdr:row>
      <xdr:rowOff>42862</xdr:rowOff>
    </xdr:from>
    <xdr:ext cx="11124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2B7435D-4AE3-4C71-9175-EE5BDA9F542E}"/>
                </a:ext>
              </a:extLst>
            </xdr:cNvPr>
            <xdr:cNvSpPr txBox="1"/>
          </xdr:nvSpPr>
          <xdr:spPr>
            <a:xfrm>
              <a:off x="6448425" y="1357312"/>
              <a:ext cx="1112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2B7435D-4AE3-4C71-9175-EE5BDA9F542E}"/>
                </a:ext>
              </a:extLst>
            </xdr:cNvPr>
            <xdr:cNvSpPr txBox="1"/>
          </xdr:nvSpPr>
          <xdr:spPr>
            <a:xfrm>
              <a:off x="6448425" y="1357312"/>
              <a:ext cx="1112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𝑥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904875</xdr:colOff>
      <xdr:row>15</xdr:row>
      <xdr:rowOff>23812</xdr:rowOff>
    </xdr:from>
    <xdr:ext cx="11124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81F7A3E-847F-430B-91A0-707DF68BE926}"/>
                </a:ext>
              </a:extLst>
            </xdr:cNvPr>
            <xdr:cNvSpPr txBox="1"/>
          </xdr:nvSpPr>
          <xdr:spPr>
            <a:xfrm>
              <a:off x="9001125" y="3757612"/>
              <a:ext cx="1112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81F7A3E-847F-430B-91A0-707DF68BE926}"/>
                </a:ext>
              </a:extLst>
            </xdr:cNvPr>
            <xdr:cNvSpPr txBox="1"/>
          </xdr:nvSpPr>
          <xdr:spPr>
            <a:xfrm>
              <a:off x="9001125" y="3757612"/>
              <a:ext cx="1112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𝑥 ̅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8"/>
  <sheetViews>
    <sheetView tabSelected="1" topLeftCell="F1" workbookViewId="0">
      <selection activeCell="O19" sqref="O19"/>
    </sheetView>
  </sheetViews>
  <sheetFormatPr defaultRowHeight="15"/>
  <cols>
    <col min="1" max="1" width="10.85546875" style="13" customWidth="1"/>
    <col min="2" max="2" width="19.28515625" style="13" customWidth="1"/>
    <col min="3" max="3" width="14.7109375" style="13" customWidth="1"/>
    <col min="4" max="4" width="13.28515625" style="13" customWidth="1"/>
    <col min="5" max="5" width="16.5703125" style="13" customWidth="1"/>
    <col min="6" max="7" width="14.7109375" style="13" customWidth="1"/>
    <col min="8" max="8" width="5.85546875" style="13" customWidth="1"/>
    <col min="9" max="9" width="11.42578125" customWidth="1"/>
    <col min="10" max="10" width="17.140625" style="13" customWidth="1"/>
    <col min="11" max="11" width="11.5703125" style="13" customWidth="1"/>
    <col min="12" max="12" width="26.7109375" style="13" customWidth="1"/>
  </cols>
  <sheetData>
    <row r="1" spans="1:12" ht="43.5" customHeight="1">
      <c r="A1" s="13" t="s">
        <v>80</v>
      </c>
    </row>
    <row r="3" spans="1:12" ht="45">
      <c r="A3" s="27" t="s">
        <v>35</v>
      </c>
      <c r="B3" s="27" t="s">
        <v>46</v>
      </c>
      <c r="C3" s="27" t="s">
        <v>34</v>
      </c>
      <c r="D3" s="30"/>
      <c r="E3" s="30"/>
      <c r="F3" s="30"/>
      <c r="G3" s="30"/>
      <c r="H3" s="30"/>
    </row>
    <row r="4" spans="1:12" ht="17.25">
      <c r="A4" s="27"/>
      <c r="B4" s="27" t="s">
        <v>67</v>
      </c>
      <c r="C4" s="27" t="s">
        <v>68</v>
      </c>
      <c r="D4" s="32" t="s">
        <v>69</v>
      </c>
      <c r="E4" s="29"/>
      <c r="F4" s="29" t="s">
        <v>70</v>
      </c>
      <c r="G4" s="29"/>
      <c r="H4" s="29"/>
      <c r="I4" s="1" t="s">
        <v>37</v>
      </c>
      <c r="J4" s="15"/>
      <c r="K4" s="15"/>
      <c r="L4" s="15"/>
    </row>
    <row r="5" spans="1:12" ht="18">
      <c r="A5" s="25" t="s">
        <v>0</v>
      </c>
      <c r="B5" s="26">
        <v>59.404613607981972</v>
      </c>
      <c r="C5" s="25">
        <v>5300</v>
      </c>
      <c r="D5" s="34">
        <f>$C$57+$C$58*B5</f>
        <v>5110.1153743658797</v>
      </c>
      <c r="E5" s="35" t="str">
        <f ca="1">_xlfn.FORMULATEXT(D5)</f>
        <v>=$C$57+$C$58*B5</v>
      </c>
      <c r="F5" s="33">
        <f>(B5-$K$16)^2</f>
        <v>0.86050438386317307</v>
      </c>
      <c r="G5" s="35" t="str">
        <f ca="1">_xlfn.FORMULATEXT(F5)</f>
        <v>=(B5-$K$16)^2</v>
      </c>
      <c r="H5" s="29"/>
      <c r="I5" s="2"/>
      <c r="J5" s="15" t="s">
        <v>71</v>
      </c>
      <c r="K5" s="15"/>
      <c r="L5" s="15"/>
    </row>
    <row r="6" spans="1:12" ht="18">
      <c r="A6" s="25" t="s">
        <v>1</v>
      </c>
      <c r="B6" s="26">
        <v>59.312187915477665</v>
      </c>
      <c r="C6" s="25">
        <v>4970</v>
      </c>
      <c r="D6" s="34">
        <f t="shared" ref="D6:D54" si="0">$C$57+$C$58*B6</f>
        <v>5050.1659407890911</v>
      </c>
      <c r="E6" s="29"/>
      <c r="F6" s="33">
        <f t="shared" ref="F6:F53" si="1">(B6-$K$16)^2</f>
        <v>1.0405212769351788</v>
      </c>
      <c r="G6" s="29"/>
      <c r="H6" s="29"/>
      <c r="I6" s="2"/>
      <c r="J6" s="15" t="s">
        <v>72</v>
      </c>
      <c r="K6" s="15"/>
      <c r="L6" s="15"/>
    </row>
    <row r="7" spans="1:12" ht="15.75">
      <c r="A7" s="25" t="s">
        <v>2</v>
      </c>
      <c r="B7" s="26">
        <v>59.391790501359345</v>
      </c>
      <c r="C7" s="25">
        <v>4970</v>
      </c>
      <c r="D7" s="34">
        <f t="shared" si="0"/>
        <v>5101.7980119757049</v>
      </c>
      <c r="E7" s="29"/>
      <c r="F7" s="33">
        <f t="shared" si="1"/>
        <v>0.8844591090270425</v>
      </c>
      <c r="G7" s="29"/>
      <c r="H7" s="29"/>
      <c r="I7" s="3"/>
      <c r="J7" s="16"/>
      <c r="K7" s="16"/>
      <c r="L7" s="16"/>
    </row>
    <row r="8" spans="1:12">
      <c r="A8" s="25" t="s">
        <v>3</v>
      </c>
      <c r="B8" s="26">
        <v>59.702547046515242</v>
      </c>
      <c r="C8" s="25">
        <v>5020</v>
      </c>
      <c r="D8" s="34">
        <f t="shared" si="0"/>
        <v>5303.361866761079</v>
      </c>
      <c r="E8" s="29"/>
      <c r="F8" s="33">
        <f t="shared" si="1"/>
        <v>0.39652248886225838</v>
      </c>
      <c r="G8" s="29"/>
      <c r="H8" s="29"/>
      <c r="I8" s="4" t="s">
        <v>38</v>
      </c>
      <c r="J8" s="17"/>
      <c r="K8" s="17"/>
      <c r="L8" s="17"/>
    </row>
    <row r="9" spans="1:12">
      <c r="A9" s="25" t="s">
        <v>4</v>
      </c>
      <c r="B9" s="26">
        <v>59.760931071621734</v>
      </c>
      <c r="C9" s="25">
        <v>4980</v>
      </c>
      <c r="D9" s="34">
        <f t="shared" si="0"/>
        <v>5341.2310905692138</v>
      </c>
      <c r="E9" s="29"/>
      <c r="F9" s="33">
        <f t="shared" si="1"/>
        <v>0.32640230504939344</v>
      </c>
      <c r="G9" s="29"/>
      <c r="H9" s="29"/>
      <c r="I9" s="4"/>
      <c r="J9" s="17" t="s">
        <v>73</v>
      </c>
      <c r="K9" s="17"/>
      <c r="L9" s="17"/>
    </row>
    <row r="10" spans="1:12" ht="15.75">
      <c r="A10" s="25" t="s">
        <v>5</v>
      </c>
      <c r="B10" s="26">
        <v>59.731299440624383</v>
      </c>
      <c r="C10" s="25">
        <v>5020</v>
      </c>
      <c r="D10" s="34">
        <f t="shared" si="0"/>
        <v>5322.0113320138189</v>
      </c>
      <c r="E10" s="29"/>
      <c r="F10" s="33">
        <f t="shared" si="1"/>
        <v>0.36113840567598271</v>
      </c>
      <c r="G10" s="29"/>
      <c r="H10" s="29"/>
      <c r="I10" s="5"/>
      <c r="J10" s="18"/>
      <c r="K10" s="18"/>
      <c r="L10" s="18"/>
    </row>
    <row r="11" spans="1:12">
      <c r="A11" s="25" t="s">
        <v>6</v>
      </c>
      <c r="B11" s="26">
        <v>59.651611142014673</v>
      </c>
      <c r="C11" s="25">
        <v>5130</v>
      </c>
      <c r="D11" s="34">
        <f t="shared" si="0"/>
        <v>5270.3236655770525</v>
      </c>
      <c r="E11" s="29"/>
      <c r="F11" s="33">
        <f t="shared" si="1"/>
        <v>0.46326566562119198</v>
      </c>
      <c r="G11" s="29"/>
      <c r="H11" s="29"/>
      <c r="I11" s="6" t="s">
        <v>39</v>
      </c>
      <c r="J11" s="19"/>
      <c r="K11" s="19"/>
      <c r="L11" s="19"/>
    </row>
    <row r="12" spans="1:12">
      <c r="A12" s="25" t="s">
        <v>7</v>
      </c>
      <c r="B12" s="26">
        <v>59.835092692239378</v>
      </c>
      <c r="C12" s="25">
        <v>5130</v>
      </c>
      <c r="D12" s="34">
        <f t="shared" si="0"/>
        <v>5389.334026329816</v>
      </c>
      <c r="E12" s="29"/>
      <c r="F12" s="33">
        <f t="shared" si="1"/>
        <v>0.24716276688115543</v>
      </c>
      <c r="G12" s="29"/>
      <c r="H12" s="29"/>
      <c r="I12" s="6"/>
      <c r="J12" s="28" t="s">
        <v>63</v>
      </c>
      <c r="K12" s="19">
        <v>0.05</v>
      </c>
      <c r="L12" s="19"/>
    </row>
    <row r="13" spans="1:12" ht="15.75">
      <c r="A13" s="25" t="s">
        <v>8</v>
      </c>
      <c r="B13" s="26">
        <v>59.778794967377202</v>
      </c>
      <c r="C13" s="25">
        <v>5250</v>
      </c>
      <c r="D13" s="34">
        <f t="shared" si="0"/>
        <v>5352.8180249269426</v>
      </c>
      <c r="E13" s="29"/>
      <c r="F13" s="33">
        <f t="shared" si="1"/>
        <v>0.30630955446781272</v>
      </c>
      <c r="G13" s="29"/>
      <c r="H13" s="29"/>
      <c r="I13" s="5"/>
      <c r="J13" s="20"/>
      <c r="K13" s="18"/>
      <c r="L13" s="18"/>
    </row>
    <row r="14" spans="1:12">
      <c r="A14" s="25" t="s">
        <v>9</v>
      </c>
      <c r="B14" s="26">
        <v>59.868608285950344</v>
      </c>
      <c r="C14" s="25">
        <v>5150</v>
      </c>
      <c r="D14" s="34">
        <f t="shared" si="0"/>
        <v>5411.0730125848422</v>
      </c>
      <c r="E14" s="29"/>
      <c r="F14" s="33">
        <f t="shared" si="1"/>
        <v>0.21496119397454005</v>
      </c>
      <c r="G14" s="29"/>
      <c r="H14" s="29"/>
      <c r="I14" s="7" t="s">
        <v>40</v>
      </c>
      <c r="J14" s="21"/>
      <c r="K14" s="22"/>
      <c r="L14" s="22"/>
    </row>
    <row r="15" spans="1:12">
      <c r="A15" s="25" t="s">
        <v>10</v>
      </c>
      <c r="B15" s="26">
        <v>59.827681793541799</v>
      </c>
      <c r="C15" s="25">
        <v>5420</v>
      </c>
      <c r="D15" s="34">
        <f t="shared" si="0"/>
        <v>5384.5271466930353</v>
      </c>
      <c r="E15" s="29"/>
      <c r="F15" s="33">
        <f t="shared" si="1"/>
        <v>0.25458641410804139</v>
      </c>
      <c r="G15" s="29"/>
      <c r="H15" s="29"/>
      <c r="I15" s="7"/>
      <c r="J15" s="21" t="s">
        <v>74</v>
      </c>
      <c r="K15" s="38">
        <f>STEYX(C5:C54,B5:B54)</f>
        <v>216.75905842390819</v>
      </c>
      <c r="L15" s="22" t="str">
        <f ca="1">_xlfn.FORMULATEXT(K15)</f>
        <v>=STEYX(C5:C54,B5:B54)</v>
      </c>
    </row>
    <row r="16" spans="1:12">
      <c r="A16" s="25" t="s">
        <v>11</v>
      </c>
      <c r="B16" s="26">
        <v>59.762396471591131</v>
      </c>
      <c r="C16" s="25">
        <v>5440</v>
      </c>
      <c r="D16" s="34">
        <f t="shared" si="0"/>
        <v>5342.1815827510727</v>
      </c>
      <c r="E16" s="29"/>
      <c r="F16" s="33">
        <f t="shared" si="1"/>
        <v>0.32473003869400502</v>
      </c>
      <c r="G16" s="29"/>
      <c r="H16" s="29"/>
      <c r="I16" s="7"/>
      <c r="J16" s="21" t="s">
        <v>75</v>
      </c>
      <c r="K16" s="38">
        <f>AVERAGE(B5:B54)</f>
        <v>60.332247363223324</v>
      </c>
      <c r="L16" s="22" t="str">
        <f ca="1">_xlfn.FORMULATEXT(K16)</f>
        <v>=AVERAGE(B5:B54)</v>
      </c>
    </row>
    <row r="17" spans="1:17">
      <c r="A17" s="25" t="s">
        <v>12</v>
      </c>
      <c r="B17" s="26">
        <v>59.560876660694682</v>
      </c>
      <c r="C17" s="25">
        <v>5640</v>
      </c>
      <c r="D17" s="34">
        <f t="shared" si="0"/>
        <v>5211.471190538643</v>
      </c>
      <c r="E17" s="29"/>
      <c r="F17" s="33">
        <f t="shared" si="1"/>
        <v>0.59501276071953146</v>
      </c>
      <c r="G17" s="29"/>
      <c r="H17" s="29"/>
      <c r="I17" s="7"/>
      <c r="J17" s="21" t="s">
        <v>76</v>
      </c>
      <c r="K17" s="38">
        <f>SUM(F5:F54)</f>
        <v>12.313136758033252</v>
      </c>
      <c r="L17" s="22" t="str">
        <f t="shared" ref="L17:L26" ca="1" si="2">_xlfn.FORMULATEXT(K17)</f>
        <v>=SUM(F5:F54)</v>
      </c>
    </row>
    <row r="18" spans="1:17" ht="18">
      <c r="A18" s="25" t="s">
        <v>13</v>
      </c>
      <c r="B18" s="26">
        <v>59.637426600090784</v>
      </c>
      <c r="C18" s="25">
        <v>5470</v>
      </c>
      <c r="D18" s="34">
        <f t="shared" si="0"/>
        <v>5261.123244884031</v>
      </c>
      <c r="E18" s="29"/>
      <c r="F18" s="33">
        <f t="shared" si="1"/>
        <v>0.4827758928800856</v>
      </c>
      <c r="G18" s="29"/>
      <c r="H18" s="29"/>
      <c r="I18" s="7"/>
      <c r="J18" s="21" t="s">
        <v>77</v>
      </c>
      <c r="K18" s="38">
        <f>K15/SQRT(K17)</f>
        <v>61.772176587151932</v>
      </c>
      <c r="L18" s="22" t="str">
        <f t="shared" ca="1" si="2"/>
        <v>=K15/SQRT(K17)</v>
      </c>
    </row>
    <row r="19" spans="1:17" ht="18">
      <c r="A19" s="25" t="s">
        <v>14</v>
      </c>
      <c r="B19" s="26">
        <v>59.864505794642461</v>
      </c>
      <c r="C19" s="25">
        <v>5810</v>
      </c>
      <c r="D19" s="34">
        <f t="shared" si="0"/>
        <v>5408.4120422042324</v>
      </c>
      <c r="E19" s="29"/>
      <c r="F19" s="33">
        <f t="shared" si="1"/>
        <v>0.21878217497848576</v>
      </c>
      <c r="G19" s="29"/>
      <c r="H19" s="29"/>
      <c r="I19" s="7"/>
      <c r="J19" s="21" t="s">
        <v>43</v>
      </c>
      <c r="K19" s="38">
        <f>C58/K18</f>
        <v>10.500245823997474</v>
      </c>
      <c r="L19" s="22" t="str">
        <f t="shared" ca="1" si="2"/>
        <v>=C58/K18</v>
      </c>
    </row>
    <row r="20" spans="1:17">
      <c r="A20" s="25" t="s">
        <v>15</v>
      </c>
      <c r="B20" s="26">
        <v>60.076583210829959</v>
      </c>
      <c r="C20" s="25">
        <v>5530</v>
      </c>
      <c r="D20" s="34">
        <f t="shared" si="0"/>
        <v>5545.9703404477332</v>
      </c>
      <c r="E20" s="29"/>
      <c r="F20" s="33">
        <f t="shared" si="1"/>
        <v>6.536415881901772E-2</v>
      </c>
      <c r="G20" s="29"/>
      <c r="H20" s="29"/>
      <c r="I20" s="7"/>
      <c r="J20" s="21"/>
      <c r="K20" s="22"/>
      <c r="L20" s="22"/>
    </row>
    <row r="21" spans="1:17" ht="15.75">
      <c r="A21" s="25" t="s">
        <v>16</v>
      </c>
      <c r="B21" s="26">
        <v>60.252739100900563</v>
      </c>
      <c r="C21" s="25">
        <v>5380</v>
      </c>
      <c r="D21" s="34">
        <f t="shared" si="0"/>
        <v>5660.2291092468513</v>
      </c>
      <c r="E21" s="29"/>
      <c r="F21" s="33">
        <f t="shared" si="1"/>
        <v>6.3215637775850438E-3</v>
      </c>
      <c r="G21" s="29"/>
      <c r="H21" s="29"/>
      <c r="I21" s="8"/>
      <c r="J21" s="21" t="s">
        <v>36</v>
      </c>
      <c r="K21" s="22">
        <f>COUNT(B5:B54)</f>
        <v>50</v>
      </c>
      <c r="L21" s="22" t="str">
        <f t="shared" ca="1" si="2"/>
        <v>=COUNT(B5:B54)</v>
      </c>
    </row>
    <row r="22" spans="1:17" ht="15.75">
      <c r="A22" s="25" t="s">
        <v>17</v>
      </c>
      <c r="B22" s="26">
        <v>60.373501302015441</v>
      </c>
      <c r="C22" s="25">
        <v>5490</v>
      </c>
      <c r="D22" s="34">
        <f t="shared" si="0"/>
        <v>5738.5582551603147</v>
      </c>
      <c r="E22" s="29"/>
      <c r="F22" s="33">
        <f t="shared" si="1"/>
        <v>1.7018874658637473E-3</v>
      </c>
      <c r="G22" s="29"/>
      <c r="H22" s="29"/>
      <c r="I22" s="8"/>
      <c r="J22" s="21" t="s">
        <v>78</v>
      </c>
      <c r="K22" s="22">
        <v>1</v>
      </c>
      <c r="L22" s="22"/>
    </row>
    <row r="23" spans="1:17" ht="15.75">
      <c r="A23" s="25" t="s">
        <v>18</v>
      </c>
      <c r="B23" s="26">
        <v>60.453482388601834</v>
      </c>
      <c r="C23" s="25">
        <v>5510</v>
      </c>
      <c r="D23" s="34">
        <f t="shared" si="0"/>
        <v>5790.4358306243812</v>
      </c>
      <c r="E23" s="29"/>
      <c r="F23" s="33">
        <f t="shared" si="1"/>
        <v>1.4697931378528057E-2</v>
      </c>
      <c r="G23" s="29"/>
      <c r="H23" s="29"/>
      <c r="I23" s="8"/>
      <c r="J23" s="21" t="s">
        <v>42</v>
      </c>
      <c r="K23" s="22">
        <f>K21-(K22+1)</f>
        <v>48</v>
      </c>
      <c r="L23" s="22" t="str">
        <f t="shared" ca="1" si="2"/>
        <v>=K21-(K22+1)</v>
      </c>
    </row>
    <row r="24" spans="1:17" ht="18">
      <c r="A24" s="25" t="s">
        <v>19</v>
      </c>
      <c r="B24" s="26">
        <v>60.513163084439348</v>
      </c>
      <c r="C24" s="25">
        <v>5700</v>
      </c>
      <c r="D24" s="34">
        <f t="shared" si="0"/>
        <v>5829.1461049429709</v>
      </c>
      <c r="E24" s="29"/>
      <c r="F24" s="33">
        <f t="shared" si="1"/>
        <v>3.2730498183114257E-2</v>
      </c>
      <c r="G24" s="29"/>
      <c r="H24" s="29"/>
      <c r="I24" s="8"/>
      <c r="J24" s="21" t="s">
        <v>44</v>
      </c>
      <c r="K24" s="37">
        <f>_xlfn.T.INV.2T(K12,K23)</f>
        <v>2.0106347576242314</v>
      </c>
      <c r="L24" s="22" t="str">
        <f t="shared" ca="1" si="2"/>
        <v>=T.INV.2T(K12,K23)</v>
      </c>
    </row>
    <row r="25" spans="1:17" ht="18">
      <c r="A25" s="25" t="s">
        <v>20</v>
      </c>
      <c r="B25" s="26">
        <v>60.349891819178438</v>
      </c>
      <c r="C25" s="25">
        <v>5480</v>
      </c>
      <c r="D25" s="34">
        <f t="shared" si="0"/>
        <v>5723.2446006474929</v>
      </c>
      <c r="E25" s="29"/>
      <c r="F25" s="33">
        <f t="shared" si="1"/>
        <v>3.1132682595196932E-4</v>
      </c>
      <c r="G25" s="29"/>
      <c r="H25" s="29"/>
      <c r="I25" s="8"/>
      <c r="J25" s="21" t="s">
        <v>45</v>
      </c>
      <c r="K25" s="36">
        <f>-K24</f>
        <v>-2.0106347576242314</v>
      </c>
      <c r="L25" s="22" t="str">
        <f t="shared" ca="1" si="2"/>
        <v>=-K24</v>
      </c>
    </row>
    <row r="26" spans="1:17" ht="15.75">
      <c r="A26" s="25" t="s">
        <v>21</v>
      </c>
      <c r="B26" s="26">
        <v>60.222963460079505</v>
      </c>
      <c r="C26" s="25">
        <v>5810</v>
      </c>
      <c r="D26" s="34">
        <f t="shared" si="0"/>
        <v>5640.9159426019251</v>
      </c>
      <c r="E26" s="29"/>
      <c r="F26" s="33">
        <f t="shared" si="1"/>
        <v>1.1942971486347582E-2</v>
      </c>
      <c r="G26" s="29"/>
      <c r="H26" s="29"/>
      <c r="I26" s="8"/>
      <c r="J26" s="21" t="s">
        <v>79</v>
      </c>
      <c r="K26" s="22">
        <f>_xlfn.T.DIST.2T(K19,K23)</f>
        <v>5.0007104833718279E-14</v>
      </c>
      <c r="L26" s="22" t="str">
        <f t="shared" ca="1" si="2"/>
        <v>=T.DIST.2T(K19,K23)</v>
      </c>
    </row>
    <row r="27" spans="1:17" ht="15.75">
      <c r="A27" s="25" t="s">
        <v>22</v>
      </c>
      <c r="B27" s="26">
        <v>60.173332950547142</v>
      </c>
      <c r="C27" s="25">
        <v>5720</v>
      </c>
      <c r="D27" s="34">
        <f t="shared" si="0"/>
        <v>5608.7244506695934</v>
      </c>
      <c r="E27" s="29"/>
      <c r="F27" s="33">
        <f t="shared" si="1"/>
        <v>2.5253790556215981E-2</v>
      </c>
      <c r="G27" s="29"/>
      <c r="H27" s="29"/>
      <c r="I27" s="3"/>
      <c r="J27" s="16"/>
      <c r="K27" s="16"/>
      <c r="L27" s="16"/>
    </row>
    <row r="28" spans="1:17">
      <c r="A28" s="25" t="s">
        <v>23</v>
      </c>
      <c r="B28" s="26">
        <v>60.209538388108854</v>
      </c>
      <c r="C28" s="25">
        <v>5810</v>
      </c>
      <c r="D28" s="34">
        <f t="shared" si="0"/>
        <v>5632.2081316181866</v>
      </c>
      <c r="E28" s="29"/>
      <c r="F28" s="33">
        <f t="shared" si="1"/>
        <v>1.5057492573643695E-2</v>
      </c>
      <c r="G28" s="29"/>
      <c r="H28" s="29"/>
      <c r="I28" s="9" t="s">
        <v>41</v>
      </c>
      <c r="J28" s="23"/>
      <c r="K28" s="23"/>
      <c r="L28" s="23"/>
    </row>
    <row r="29" spans="1:17" ht="18">
      <c r="A29" s="25" t="s">
        <v>24</v>
      </c>
      <c r="B29" s="26">
        <v>60.354618805870061</v>
      </c>
      <c r="C29" s="25">
        <v>5900</v>
      </c>
      <c r="D29" s="34">
        <f t="shared" si="0"/>
        <v>5726.3106331219024</v>
      </c>
      <c r="E29" s="29"/>
      <c r="F29" s="33">
        <f t="shared" si="1"/>
        <v>5.0048144609623135E-4</v>
      </c>
      <c r="G29" s="29"/>
      <c r="H29" s="29"/>
      <c r="I29" s="10"/>
      <c r="J29" s="23" t="s">
        <v>81</v>
      </c>
      <c r="K29" s="24"/>
      <c r="L29" s="23"/>
    </row>
    <row r="30" spans="1:17" ht="18">
      <c r="A30" s="25" t="s">
        <v>25</v>
      </c>
      <c r="B30" s="26">
        <v>60.386920072044468</v>
      </c>
      <c r="C30" s="25">
        <v>5610</v>
      </c>
      <c r="D30" s="34">
        <f t="shared" si="0"/>
        <v>5747.2619785595234</v>
      </c>
      <c r="E30" s="29"/>
      <c r="F30" s="33">
        <f t="shared" si="1"/>
        <v>2.9891050898416031E-3</v>
      </c>
      <c r="G30" s="29"/>
      <c r="H30" s="29"/>
      <c r="I30" s="11"/>
      <c r="J30" s="23" t="s">
        <v>82</v>
      </c>
      <c r="K30" s="12"/>
      <c r="L30" s="12"/>
    </row>
    <row r="31" spans="1:17">
      <c r="A31" s="25" t="s">
        <v>26</v>
      </c>
      <c r="B31" s="26">
        <v>60.518943202590059</v>
      </c>
      <c r="C31" s="25">
        <v>5940</v>
      </c>
      <c r="D31" s="34">
        <f t="shared" si="0"/>
        <v>5832.8952227451009</v>
      </c>
      <c r="E31" s="29"/>
      <c r="F31" s="33">
        <f t="shared" si="1"/>
        <v>3.4855336436849578E-2</v>
      </c>
      <c r="G31" s="29"/>
      <c r="H31" s="29"/>
    </row>
    <row r="32" spans="1:17">
      <c r="A32" s="25" t="s">
        <v>27</v>
      </c>
      <c r="B32" s="26">
        <v>60.738608947989334</v>
      </c>
      <c r="C32" s="25">
        <v>6150</v>
      </c>
      <c r="D32" s="34">
        <f t="shared" si="0"/>
        <v>5975.3754861447596</v>
      </c>
      <c r="E32" s="29"/>
      <c r="F32" s="33">
        <f t="shared" si="1"/>
        <v>0.16512973757354332</v>
      </c>
      <c r="G32" s="29"/>
      <c r="H32" s="29"/>
      <c r="Q32" t="s">
        <v>83</v>
      </c>
    </row>
    <row r="33" spans="1:12">
      <c r="A33" s="25" t="s">
        <v>28</v>
      </c>
      <c r="B33" s="26">
        <v>60.707700582113631</v>
      </c>
      <c r="C33" s="25">
        <v>6170</v>
      </c>
      <c r="D33" s="34">
        <f t="shared" si="0"/>
        <v>5955.3276079322604</v>
      </c>
      <c r="E33" s="29"/>
      <c r="F33" s="33">
        <f t="shared" si="1"/>
        <v>0.14096511957509281</v>
      </c>
      <c r="G33" s="29"/>
      <c r="H33" s="29"/>
      <c r="K33" s="14"/>
      <c r="L33" s="14"/>
    </row>
    <row r="34" spans="1:12">
      <c r="A34" s="25" t="s">
        <v>29</v>
      </c>
      <c r="B34" s="26">
        <v>60.599712447073884</v>
      </c>
      <c r="C34" s="25">
        <v>6080</v>
      </c>
      <c r="D34" s="34">
        <f t="shared" si="0"/>
        <v>5885.2840155800004</v>
      </c>
      <c r="E34" s="29"/>
      <c r="F34" s="33">
        <f t="shared" si="1"/>
        <v>7.153757107918704E-2</v>
      </c>
      <c r="G34" s="29"/>
      <c r="H34" s="29"/>
    </row>
    <row r="35" spans="1:12">
      <c r="A35" s="25" t="s">
        <v>30</v>
      </c>
      <c r="B35" s="26">
        <v>60.593968859444594</v>
      </c>
      <c r="C35" s="25">
        <v>6020</v>
      </c>
      <c r="D35" s="34">
        <f t="shared" si="0"/>
        <v>5881.558592315705</v>
      </c>
      <c r="E35" s="29"/>
      <c r="F35" s="33">
        <f t="shared" si="1"/>
        <v>6.8498141584300218E-2</v>
      </c>
      <c r="G35" s="29"/>
      <c r="H35" s="29"/>
    </row>
    <row r="36" spans="1:12">
      <c r="A36" s="25" t="s">
        <v>31</v>
      </c>
      <c r="B36" s="26">
        <v>60.676712961208054</v>
      </c>
      <c r="C36" s="25">
        <v>5950</v>
      </c>
      <c r="D36" s="34">
        <f t="shared" si="0"/>
        <v>5935.2283230813991</v>
      </c>
      <c r="E36" s="29"/>
      <c r="F36" s="33">
        <f t="shared" si="1"/>
        <v>0.11865654819497745</v>
      </c>
      <c r="G36" s="29"/>
      <c r="H36" s="29"/>
    </row>
    <row r="37" spans="1:12">
      <c r="A37" s="25" t="s">
        <v>32</v>
      </c>
      <c r="B37" s="26">
        <v>60.537348221319512</v>
      </c>
      <c r="C37" s="25">
        <v>6080</v>
      </c>
      <c r="D37" s="34">
        <f t="shared" si="0"/>
        <v>5844.8331419308233</v>
      </c>
      <c r="E37" s="29"/>
      <c r="F37" s="33">
        <f t="shared" si="1"/>
        <v>4.2066361991792534E-2</v>
      </c>
      <c r="G37" s="29"/>
      <c r="H37" s="29"/>
    </row>
    <row r="38" spans="1:12">
      <c r="A38" s="25" t="s">
        <v>33</v>
      </c>
      <c r="B38" s="26">
        <v>60.397875597731577</v>
      </c>
      <c r="C38" s="25">
        <v>6160</v>
      </c>
      <c r="D38" s="34">
        <f t="shared" si="0"/>
        <v>5754.3679849272594</v>
      </c>
      <c r="E38" s="29"/>
      <c r="F38" s="33">
        <f t="shared" si="1"/>
        <v>4.3070651646702571E-3</v>
      </c>
      <c r="G38" s="29"/>
      <c r="H38" s="29"/>
    </row>
    <row r="39" spans="1:12">
      <c r="A39" s="25" t="s">
        <v>47</v>
      </c>
      <c r="B39" s="26">
        <v>60.514530362504203</v>
      </c>
      <c r="C39" s="25">
        <v>6150</v>
      </c>
      <c r="D39" s="34">
        <f t="shared" si="0"/>
        <v>5830.0329529968949</v>
      </c>
      <c r="E39" s="29"/>
      <c r="F39" s="33">
        <f t="shared" si="1"/>
        <v>3.3227091826833012E-2</v>
      </c>
      <c r="G39" s="29"/>
      <c r="H39" s="29"/>
    </row>
    <row r="40" spans="1:12">
      <c r="A40" s="25" t="s">
        <v>48</v>
      </c>
      <c r="B40" s="26">
        <v>60.515891390155439</v>
      </c>
      <c r="C40" s="25">
        <v>6070</v>
      </c>
      <c r="D40" s="34">
        <f t="shared" si="0"/>
        <v>5830.9157468885387</v>
      </c>
      <c r="E40" s="29"/>
      <c r="F40" s="33">
        <f t="shared" si="1"/>
        <v>3.372512862784318E-2</v>
      </c>
      <c r="G40" s="29"/>
      <c r="H40" s="29"/>
    </row>
    <row r="41" spans="1:12">
      <c r="A41" s="25" t="s">
        <v>49</v>
      </c>
      <c r="B41" s="26">
        <v>60.584591039701387</v>
      </c>
      <c r="C41" s="25">
        <v>5890</v>
      </c>
      <c r="D41" s="34">
        <f t="shared" si="0"/>
        <v>5875.4759223723377</v>
      </c>
      <c r="E41" s="29"/>
      <c r="F41" s="33">
        <f t="shared" si="1"/>
        <v>6.3677331058465153E-2</v>
      </c>
      <c r="G41" s="29"/>
      <c r="H41" s="29"/>
    </row>
    <row r="42" spans="1:12">
      <c r="A42" s="25" t="s">
        <v>50</v>
      </c>
      <c r="B42" s="26">
        <v>60.66772999862723</v>
      </c>
      <c r="C42" s="25">
        <v>6290</v>
      </c>
      <c r="D42" s="34">
        <f t="shared" si="0"/>
        <v>5929.4017665907741</v>
      </c>
      <c r="E42" s="29"/>
      <c r="F42" s="33">
        <f t="shared" si="1"/>
        <v>0.11254859865755026</v>
      </c>
      <c r="G42" s="29"/>
      <c r="H42" s="29"/>
    </row>
    <row r="43" spans="1:12">
      <c r="A43" s="25" t="s">
        <v>51</v>
      </c>
      <c r="B43" s="26">
        <v>60.874455700008603</v>
      </c>
      <c r="C43" s="25">
        <v>5920</v>
      </c>
      <c r="D43" s="34">
        <f t="shared" si="0"/>
        <v>6063.488819311533</v>
      </c>
      <c r="E43" s="29"/>
      <c r="F43" s="33">
        <f t="shared" si="1"/>
        <v>0.29398988047945879</v>
      </c>
      <c r="G43" s="29"/>
      <c r="H43" s="29"/>
    </row>
    <row r="44" spans="1:12">
      <c r="A44" s="25" t="s">
        <v>52</v>
      </c>
      <c r="B44" s="26">
        <v>60.974312080401837</v>
      </c>
      <c r="C44" s="25">
        <v>6070</v>
      </c>
      <c r="D44" s="34">
        <f t="shared" si="0"/>
        <v>6128.2579682505457</v>
      </c>
      <c r="E44" s="29"/>
      <c r="F44" s="33">
        <f t="shared" si="1"/>
        <v>0.41224710104552442</v>
      </c>
      <c r="G44" s="29"/>
      <c r="H44" s="29"/>
    </row>
    <row r="45" spans="1:12">
      <c r="A45" s="25" t="s">
        <v>53</v>
      </c>
      <c r="B45" s="26">
        <v>60.852446110814014</v>
      </c>
      <c r="C45" s="25">
        <v>6150</v>
      </c>
      <c r="D45" s="34">
        <f t="shared" si="0"/>
        <v>6049.2128926755249</v>
      </c>
      <c r="E45" s="29"/>
      <c r="F45" s="33">
        <f t="shared" si="1"/>
        <v>0.27060673699492283</v>
      </c>
      <c r="G45" s="29"/>
      <c r="H45" s="29"/>
    </row>
    <row r="46" spans="1:12">
      <c r="A46" s="25" t="s">
        <v>54</v>
      </c>
      <c r="B46" s="26">
        <v>60.821879861119143</v>
      </c>
      <c r="C46" s="25">
        <v>6100</v>
      </c>
      <c r="D46" s="34">
        <f t="shared" si="0"/>
        <v>6029.3869189000106</v>
      </c>
      <c r="E46" s="29"/>
      <c r="F46" s="33">
        <f t="shared" si="1"/>
        <v>0.23973998299569929</v>
      </c>
      <c r="G46" s="29"/>
      <c r="H46" s="29"/>
    </row>
    <row r="47" spans="1:12">
      <c r="A47" s="25" t="s">
        <v>55</v>
      </c>
      <c r="B47" s="26">
        <v>61.030470955206219</v>
      </c>
      <c r="C47" s="25">
        <v>5940</v>
      </c>
      <c r="D47" s="34">
        <f t="shared" si="0"/>
        <v>6164.6839083069353</v>
      </c>
      <c r="E47" s="29"/>
      <c r="F47" s="33">
        <f t="shared" si="1"/>
        <v>0.48751618440149652</v>
      </c>
      <c r="G47" s="29"/>
      <c r="H47" s="29"/>
    </row>
    <row r="48" spans="1:12">
      <c r="A48" s="25" t="s">
        <v>56</v>
      </c>
      <c r="B48" s="26">
        <v>60.935899851776888</v>
      </c>
      <c r="C48" s="25">
        <v>5980</v>
      </c>
      <c r="D48" s="34">
        <f t="shared" si="0"/>
        <v>6103.3429117755222</v>
      </c>
      <c r="E48" s="29"/>
      <c r="F48" s="33">
        <f t="shared" si="1"/>
        <v>0.36439632693691087</v>
      </c>
      <c r="G48" s="29"/>
      <c r="H48" s="29"/>
    </row>
    <row r="49" spans="1:8">
      <c r="A49" s="25" t="s">
        <v>57</v>
      </c>
      <c r="B49" s="26">
        <v>60.966297220935793</v>
      </c>
      <c r="C49" s="25">
        <v>5960</v>
      </c>
      <c r="D49" s="34">
        <f t="shared" si="0"/>
        <v>6123.0593457445284</v>
      </c>
      <c r="E49" s="29"/>
      <c r="F49" s="33">
        <f t="shared" si="1"/>
        <v>0.40201922206520235</v>
      </c>
      <c r="G49" s="29"/>
      <c r="H49" s="29"/>
    </row>
    <row r="50" spans="1:8">
      <c r="A50" s="25" t="s">
        <v>58</v>
      </c>
      <c r="B50" s="26">
        <v>60.819388643638902</v>
      </c>
      <c r="C50" s="25">
        <v>5870</v>
      </c>
      <c r="D50" s="34">
        <f t="shared" si="0"/>
        <v>6027.7710578465485</v>
      </c>
      <c r="E50" s="29"/>
      <c r="F50" s="33">
        <f t="shared" si="1"/>
        <v>0.23730662708492894</v>
      </c>
      <c r="G50" s="29"/>
      <c r="H50" s="29"/>
    </row>
    <row r="51" spans="1:8">
      <c r="A51" s="25" t="s">
        <v>59</v>
      </c>
      <c r="B51" s="26">
        <v>60.937003916045498</v>
      </c>
      <c r="C51" s="25">
        <v>5800</v>
      </c>
      <c r="D51" s="34">
        <f t="shared" si="0"/>
        <v>6104.0590332969514</v>
      </c>
      <c r="E51" s="29"/>
      <c r="F51" s="33">
        <f t="shared" si="1"/>
        <v>0.36573048818135878</v>
      </c>
      <c r="G51" s="29"/>
      <c r="H51" s="29"/>
    </row>
    <row r="52" spans="1:8">
      <c r="A52" s="25" t="s">
        <v>60</v>
      </c>
      <c r="B52" s="26">
        <v>60.994844896855483</v>
      </c>
      <c r="C52" s="25">
        <v>6080</v>
      </c>
      <c r="D52" s="34">
        <f t="shared" si="0"/>
        <v>6141.5760260630414</v>
      </c>
      <c r="E52" s="29"/>
      <c r="F52" s="33">
        <f t="shared" si="1"/>
        <v>0.43903549157541977</v>
      </c>
      <c r="G52" s="29"/>
      <c r="H52" s="29"/>
    </row>
    <row r="53" spans="1:8">
      <c r="A53" s="25" t="s">
        <v>61</v>
      </c>
      <c r="B53" s="26">
        <v>60.966033394508869</v>
      </c>
      <c r="C53" s="25">
        <v>6080</v>
      </c>
      <c r="D53" s="34">
        <f t="shared" si="0"/>
        <v>6122.8882218456638</v>
      </c>
      <c r="E53" s="29"/>
      <c r="F53" s="33">
        <f t="shared" si="1"/>
        <v>0.40168473345268241</v>
      </c>
      <c r="G53" s="29"/>
      <c r="H53" s="29"/>
    </row>
    <row r="54" spans="1:8">
      <c r="A54" s="25" t="s">
        <v>62</v>
      </c>
      <c r="B54" s="26">
        <v>60.928623345057318</v>
      </c>
      <c r="C54" s="25">
        <v>6050</v>
      </c>
      <c r="D54" s="34">
        <f t="shared" si="0"/>
        <v>6098.6232018719602</v>
      </c>
      <c r="E54" s="35" t="str">
        <f ca="1">_xlfn.FORMULATEXT(D54)</f>
        <v>=$C$57+$C$58*B54</v>
      </c>
      <c r="F54" s="33">
        <f>(B54-$K$16)^2</f>
        <v>0.35566431170846008</v>
      </c>
      <c r="G54" s="35" t="str">
        <f ca="1">_xlfn.FORMULATEXT(F54)</f>
        <v>=(B54-$K$16)^2</v>
      </c>
    </row>
    <row r="56" spans="1:8">
      <c r="B56" s="13" t="s">
        <v>64</v>
      </c>
    </row>
    <row r="57" spans="1:8" ht="18">
      <c r="B57" s="31" t="s">
        <v>65</v>
      </c>
      <c r="C57" s="13">
        <f>INTERCEPT(C5:C54,B5:B54)</f>
        <v>-33421.0856494248</v>
      </c>
      <c r="D57" s="13" t="str">
        <f ca="1">_xlfn.FORMULATEXT(C57)</f>
        <v>=INTERCEPT(C5:C54,B5:B54)</v>
      </c>
    </row>
    <row r="58" spans="1:8" ht="18">
      <c r="B58" s="31" t="s">
        <v>66</v>
      </c>
      <c r="C58" s="13">
        <f>SLOPE(C5:C54,B5:B54)</f>
        <v>648.62303924847663</v>
      </c>
      <c r="D58" s="13" t="str">
        <f ca="1">_xlfn.FORMULATEXT(C58)</f>
        <v>=SLOPE(C5:C54,B5:B54)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Pecar</dc:creator>
  <cp:lastModifiedBy>Branko Pecar</cp:lastModifiedBy>
  <dcterms:created xsi:type="dcterms:W3CDTF">2017-06-12T15:54:22Z</dcterms:created>
  <dcterms:modified xsi:type="dcterms:W3CDTF">2020-09-20T07:06:20Z</dcterms:modified>
</cp:coreProperties>
</file>